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9" i="1" l="1"/>
  <c r="F15" i="1" l="1"/>
  <c r="D19" i="1"/>
  <c r="C19" i="1"/>
  <c r="C20" i="1" l="1"/>
  <c r="D20" i="1" s="1"/>
  <c r="F19" i="1"/>
  <c r="C21" i="1" l="1"/>
  <c r="D21" i="1" s="1"/>
  <c r="E20" i="1"/>
  <c r="F20" i="1" s="1"/>
  <c r="C22" i="1" l="1"/>
  <c r="E21" i="1"/>
  <c r="F21" i="1" s="1"/>
  <c r="E22" i="1" l="1"/>
  <c r="D22" i="1"/>
  <c r="C23" i="1" s="1"/>
  <c r="D23" i="1" s="1"/>
  <c r="F22" i="1"/>
  <c r="C24" i="1" l="1"/>
  <c r="D24" i="1" s="1"/>
  <c r="E23" i="1"/>
  <c r="F23" i="1" s="1"/>
  <c r="E24" i="1" l="1"/>
  <c r="F24" i="1" s="1"/>
  <c r="C25" i="1"/>
  <c r="D25" i="1" l="1"/>
  <c r="E25" i="1"/>
  <c r="F25" i="1" l="1"/>
  <c r="C26" i="1"/>
  <c r="D26" i="1" l="1"/>
  <c r="E26" i="1"/>
  <c r="F26" i="1" l="1"/>
  <c r="C27" i="1"/>
  <c r="D27" i="1" l="1"/>
  <c r="C28" i="1" s="1"/>
  <c r="E27" i="1"/>
  <c r="E28" i="1" l="1"/>
  <c r="D28" i="1"/>
  <c r="F27" i="1"/>
  <c r="F28" i="1" l="1"/>
  <c r="C29" i="1"/>
  <c r="E29" i="1" l="1"/>
  <c r="D29" i="1"/>
  <c r="F29" i="1" l="1"/>
  <c r="C30" i="1"/>
  <c r="D30" i="1" l="1"/>
  <c r="C31" i="1" s="1"/>
  <c r="E30" i="1"/>
  <c r="F30" i="1" l="1"/>
  <c r="D31" i="1"/>
  <c r="E31" i="1"/>
  <c r="F31" i="1" l="1"/>
  <c r="C32" i="1"/>
  <c r="D32" i="1" l="1"/>
  <c r="E32" i="1"/>
  <c r="F32" i="1" l="1"/>
  <c r="C33" i="1"/>
  <c r="D33" i="1" l="1"/>
  <c r="E33" i="1"/>
  <c r="F33" i="1" l="1"/>
  <c r="C34" i="1"/>
  <c r="E34" i="1" l="1"/>
  <c r="D34" i="1"/>
  <c r="F34" i="1" l="1"/>
  <c r="C35" i="1"/>
  <c r="E35" i="1" l="1"/>
  <c r="D35" i="1"/>
  <c r="F35" i="1" l="1"/>
  <c r="C36" i="1"/>
  <c r="D36" i="1" l="1"/>
  <c r="C37" i="1" s="1"/>
  <c r="E36" i="1"/>
  <c r="F36" i="1" l="1"/>
  <c r="D37" i="1"/>
  <c r="E37" i="1"/>
  <c r="F37" i="1" l="1"/>
  <c r="C38" i="1"/>
  <c r="D38" i="1" l="1"/>
  <c r="E38" i="1"/>
  <c r="F38" i="1" l="1"/>
  <c r="C39" i="1"/>
  <c r="D39" i="1" l="1"/>
  <c r="C40" i="1" s="1"/>
  <c r="E39" i="1"/>
  <c r="F39" i="1" l="1"/>
  <c r="E40" i="1"/>
  <c r="D40" i="1"/>
  <c r="F40" i="1" l="1"/>
  <c r="C41" i="1"/>
  <c r="E41" i="1" l="1"/>
  <c r="D41" i="1"/>
  <c r="F41" i="1" l="1"/>
  <c r="C42" i="1"/>
  <c r="D42" i="1" l="1"/>
  <c r="C43" i="1" s="1"/>
  <c r="E42" i="1"/>
  <c r="F42" i="1" l="1"/>
  <c r="D43" i="1"/>
  <c r="E43" i="1"/>
  <c r="F43" i="1" l="1"/>
  <c r="C44" i="1"/>
  <c r="D44" i="1" l="1"/>
  <c r="E44" i="1"/>
  <c r="F44" i="1" l="1"/>
  <c r="C45" i="1"/>
  <c r="D45" i="1" l="1"/>
  <c r="C46" i="1" s="1"/>
  <c r="E45" i="1"/>
  <c r="E46" i="1" l="1"/>
  <c r="D46" i="1"/>
  <c r="F45" i="1"/>
  <c r="F46" i="1" l="1"/>
  <c r="C47" i="1"/>
  <c r="E47" i="1" l="1"/>
  <c r="D47" i="1"/>
  <c r="F47" i="1" l="1"/>
  <c r="C48" i="1"/>
  <c r="D48" i="1" l="1"/>
  <c r="C49" i="1" s="1"/>
  <c r="E48" i="1"/>
  <c r="F48" i="1" l="1"/>
  <c r="D49" i="1"/>
  <c r="E49" i="1"/>
  <c r="F49" i="1" l="1"/>
  <c r="C50" i="1"/>
  <c r="D50" i="1" l="1"/>
  <c r="E50" i="1"/>
  <c r="F50" i="1" l="1"/>
  <c r="C51" i="1"/>
  <c r="D51" i="1" l="1"/>
  <c r="C52" i="1" s="1"/>
  <c r="E51" i="1"/>
  <c r="F51" i="1" l="1"/>
  <c r="E52" i="1"/>
  <c r="D52" i="1"/>
  <c r="F52" i="1" l="1"/>
  <c r="C53" i="1"/>
  <c r="E53" i="1" l="1"/>
  <c r="D53" i="1"/>
  <c r="F53" i="1" l="1"/>
  <c r="C54" i="1"/>
  <c r="D54" i="1" l="1"/>
  <c r="C55" i="1" s="1"/>
  <c r="E54" i="1"/>
  <c r="F54" i="1" l="1"/>
  <c r="D55" i="1"/>
  <c r="E55" i="1"/>
  <c r="F55" i="1" l="1"/>
  <c r="C56" i="1"/>
  <c r="D56" i="1" l="1"/>
  <c r="E56" i="1"/>
  <c r="F56" i="1" l="1"/>
  <c r="C57" i="1"/>
  <c r="D57" i="1" l="1"/>
  <c r="C58" i="1" s="1"/>
  <c r="E57" i="1"/>
  <c r="F57" i="1" l="1"/>
  <c r="E58" i="1"/>
  <c r="D58" i="1"/>
  <c r="F58" i="1" l="1"/>
  <c r="C59" i="1"/>
  <c r="E59" i="1" l="1"/>
  <c r="D59" i="1"/>
  <c r="F59" i="1" l="1"/>
  <c r="C60" i="1"/>
  <c r="D60" i="1" l="1"/>
  <c r="C61" i="1" s="1"/>
  <c r="E60" i="1"/>
  <c r="F60" i="1" l="1"/>
  <c r="D61" i="1"/>
  <c r="E61" i="1"/>
  <c r="F61" i="1" l="1"/>
  <c r="C62" i="1"/>
  <c r="D62" i="1" l="1"/>
  <c r="E62" i="1"/>
  <c r="F62" i="1" l="1"/>
  <c r="C63" i="1"/>
  <c r="D63" i="1" l="1"/>
  <c r="C64" i="1" s="1"/>
  <c r="E63" i="1"/>
  <c r="F63" i="1" l="1"/>
  <c r="E64" i="1"/>
  <c r="D64" i="1"/>
  <c r="F64" i="1" l="1"/>
  <c r="C65" i="1"/>
  <c r="E65" i="1" l="1"/>
  <c r="D65" i="1"/>
  <c r="F65" i="1" l="1"/>
  <c r="C66" i="1"/>
  <c r="D66" i="1" l="1"/>
  <c r="E66" i="1"/>
  <c r="C67" i="1"/>
  <c r="F66" i="1" l="1"/>
  <c r="D67" i="1"/>
  <c r="E67" i="1"/>
  <c r="F67" i="1" l="1"/>
  <c r="C68" i="1"/>
  <c r="D68" i="1" l="1"/>
  <c r="E68" i="1"/>
  <c r="F68" i="1" l="1"/>
  <c r="C69" i="1"/>
  <c r="D69" i="1" l="1"/>
  <c r="E69" i="1"/>
  <c r="C70" i="1"/>
  <c r="F69" i="1" l="1"/>
  <c r="E70" i="1"/>
  <c r="D70" i="1"/>
  <c r="F70" i="1" l="1"/>
  <c r="C71" i="1"/>
  <c r="E71" i="1" l="1"/>
  <c r="D71" i="1"/>
  <c r="F71" i="1" l="1"/>
  <c r="C72" i="1"/>
  <c r="D72" i="1" l="1"/>
  <c r="E72" i="1"/>
  <c r="C73" i="1"/>
  <c r="F72" i="1" l="1"/>
  <c r="D73" i="1"/>
  <c r="E73" i="1"/>
  <c r="F73" i="1" l="1"/>
  <c r="C74" i="1"/>
  <c r="D74" i="1" l="1"/>
  <c r="E74" i="1"/>
  <c r="F74" i="1" l="1"/>
  <c r="C75" i="1"/>
  <c r="D75" i="1" l="1"/>
  <c r="E75" i="1"/>
  <c r="C76" i="1"/>
  <c r="F75" i="1" l="1"/>
  <c r="E76" i="1"/>
  <c r="D76" i="1"/>
  <c r="F76" i="1" l="1"/>
  <c r="C77" i="1"/>
  <c r="E77" i="1" l="1"/>
  <c r="D77" i="1"/>
  <c r="F77" i="1" l="1"/>
  <c r="C78" i="1"/>
  <c r="E78" i="1" l="1"/>
  <c r="E79" i="1" s="1"/>
  <c r="D78" i="1"/>
  <c r="D79" i="1" l="1"/>
  <c r="F78" i="1"/>
  <c r="F79" i="1" s="1"/>
</calcChain>
</file>

<file path=xl/sharedStrings.xml><?xml version="1.0" encoding="utf-8"?>
<sst xmlns="http://schemas.openxmlformats.org/spreadsheetml/2006/main" count="25" uniqueCount="23">
  <si>
    <t>HARMONOGRAM SPŁATY POŻYCZKI</t>
  </si>
  <si>
    <t>jednorazowo</t>
  </si>
  <si>
    <t>miesięczna</t>
  </si>
  <si>
    <t>Częstotliwość spłat odsetek (miesięczna / kwartalna) :</t>
  </si>
  <si>
    <t>Okres spłaty (ilość miesięcy) :</t>
  </si>
  <si>
    <t>Długość karencji (ilość miesięcy) :</t>
  </si>
  <si>
    <t>Ilość rat (okres-karencja) :</t>
  </si>
  <si>
    <t>Oprocentowanie roczne w kolejnych latach :</t>
  </si>
  <si>
    <t>Lp.</t>
  </si>
  <si>
    <t>Miesiąc</t>
  </si>
  <si>
    <t>Kapitał</t>
  </si>
  <si>
    <t>Rata</t>
  </si>
  <si>
    <t>Kwota spłaty</t>
  </si>
  <si>
    <t xml:space="preserve"> </t>
  </si>
  <si>
    <t>do zapłaty</t>
  </si>
  <si>
    <t>pożyczki</t>
  </si>
  <si>
    <t>odsetek</t>
  </si>
  <si>
    <t>razem</t>
  </si>
  <si>
    <t>RAZEM</t>
  </si>
  <si>
    <t>załacznik nr 1 do umowy pożyczki nr OW/1/6.2/2013 z dnia 24.05.2013 r.</t>
  </si>
  <si>
    <t>Pozyczka płatna :</t>
  </si>
  <si>
    <t>Wnioskowana kwota pożyczki (w PLN) :</t>
  </si>
  <si>
    <t>Częstotliwość spłat rat pożyczki (miesięczna / kwartalna)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</si>
</sst>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mmmm\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10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3" fontId="3" fillId="0" borderId="0" xfId="0" applyNumberFormat="1" applyFont="1" applyFill="1" applyAlignment="1" applyProtection="1"/>
    <xf numFmtId="3" fontId="2" fillId="0" borderId="0" xfId="0" quotePrefix="1" applyNumberFormat="1" applyFont="1" applyFill="1" applyAlignment="1" applyProtection="1">
      <alignment horizontal="left"/>
    </xf>
    <xf numFmtId="3" fontId="2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0" fontId="2" fillId="0" borderId="0" xfId="1" applyNumberFormat="1" applyFont="1" applyFill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4" fillId="0" borderId="4" xfId="0" applyNumberFormat="1" applyFont="1" applyBorder="1" applyAlignment="1" applyProtection="1">
      <alignment horizontal="center"/>
    </xf>
    <xf numFmtId="3" fontId="4" fillId="0" borderId="5" xfId="0" applyNumberFormat="1" applyFont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64" fontId="5" fillId="0" borderId="8" xfId="0" applyNumberFormat="1" applyFont="1" applyFill="1" applyBorder="1" applyAlignment="1" applyProtection="1">
      <alignment horizontal="left"/>
      <protection locked="0"/>
    </xf>
    <xf numFmtId="2" fontId="5" fillId="0" borderId="8" xfId="0" applyNumberFormat="1" applyFont="1" applyBorder="1" applyProtection="1"/>
    <xf numFmtId="2" fontId="5" fillId="0" borderId="9" xfId="0" applyNumberFormat="1" applyFont="1" applyBorder="1" applyProtection="1"/>
    <xf numFmtId="3" fontId="5" fillId="0" borderId="10" xfId="0" applyNumberFormat="1" applyFont="1" applyBorder="1" applyAlignment="1" applyProtection="1">
      <alignment horizontal="center"/>
    </xf>
    <xf numFmtId="2" fontId="5" fillId="0" borderId="11" xfId="0" applyNumberFormat="1" applyFont="1" applyBorder="1" applyProtection="1"/>
    <xf numFmtId="2" fontId="5" fillId="0" borderId="12" xfId="0" applyNumberFormat="1" applyFont="1" applyBorder="1" applyProtection="1"/>
    <xf numFmtId="3" fontId="6" fillId="0" borderId="13" xfId="0" applyNumberFormat="1" applyFont="1" applyBorder="1" applyAlignment="1" applyProtection="1">
      <alignment horizontal="center"/>
    </xf>
    <xf numFmtId="165" fontId="6" fillId="2" borderId="14" xfId="0" applyNumberFormat="1" applyFont="1" applyFill="1" applyBorder="1" applyAlignment="1" applyProtection="1">
      <alignment horizontal="left"/>
    </xf>
    <xf numFmtId="2" fontId="6" fillId="0" borderId="14" xfId="0" applyNumberFormat="1" applyFont="1" applyBorder="1" applyProtection="1"/>
    <xf numFmtId="2" fontId="6" fillId="0" borderId="15" xfId="0" applyNumberFormat="1" applyFont="1" applyBorder="1" applyProtection="1"/>
    <xf numFmtId="3" fontId="3" fillId="0" borderId="0" xfId="0" applyNumberFormat="1" applyFont="1" applyFill="1" applyAlignment="1" applyProtection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115206</xdr:colOff>
      <xdr:row>3</xdr:row>
      <xdr:rowOff>19863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8256" cy="591363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0</xdr:row>
      <xdr:rowOff>114300</xdr:rowOff>
    </xdr:from>
    <xdr:to>
      <xdr:col>6</xdr:col>
      <xdr:colOff>129693</xdr:colOff>
      <xdr:row>2</xdr:row>
      <xdr:rowOff>172250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14300"/>
          <a:ext cx="1767993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9"/>
  <sheetViews>
    <sheetView tabSelected="1" topLeftCell="A10" workbookViewId="0">
      <selection activeCell="G16" sqref="G16"/>
    </sheetView>
  </sheetViews>
  <sheetFormatPr defaultRowHeight="15" x14ac:dyDescent="0.25"/>
  <cols>
    <col min="1" max="1" width="6.42578125" customWidth="1"/>
    <col min="2" max="2" width="16.7109375" customWidth="1"/>
    <col min="3" max="6" width="14.7109375" customWidth="1"/>
    <col min="8" max="8" width="12.85546875" customWidth="1"/>
    <col min="9" max="9" width="4.140625" customWidth="1"/>
  </cols>
  <sheetData>
    <row r="6" spans="1:9" ht="15.75" x14ac:dyDescent="0.25">
      <c r="A6" s="1" t="s">
        <v>19</v>
      </c>
    </row>
    <row r="8" spans="1:9" ht="20.25" x14ac:dyDescent="0.3">
      <c r="A8" s="26" t="s">
        <v>0</v>
      </c>
      <c r="B8" s="26"/>
      <c r="C8" s="26"/>
      <c r="D8" s="26"/>
      <c r="E8" s="26"/>
      <c r="F8" s="26"/>
      <c r="G8" s="2"/>
      <c r="H8" s="2"/>
      <c r="I8" s="2"/>
    </row>
    <row r="9" spans="1:9" ht="15.75" x14ac:dyDescent="0.25">
      <c r="A9" s="3" t="s">
        <v>20</v>
      </c>
      <c r="F9" s="5" t="s">
        <v>1</v>
      </c>
      <c r="H9" s="5"/>
    </row>
    <row r="10" spans="1:9" ht="15.75" x14ac:dyDescent="0.25">
      <c r="A10" s="3" t="s">
        <v>21</v>
      </c>
      <c r="F10" s="6">
        <v>50000</v>
      </c>
      <c r="H10" s="6"/>
    </row>
    <row r="11" spans="1:9" ht="15.75" x14ac:dyDescent="0.25">
      <c r="A11" s="3" t="s">
        <v>22</v>
      </c>
      <c r="F11" s="7" t="s">
        <v>2</v>
      </c>
      <c r="H11" s="7"/>
    </row>
    <row r="12" spans="1:9" ht="15.75" x14ac:dyDescent="0.25">
      <c r="A12" s="3" t="s">
        <v>3</v>
      </c>
      <c r="F12" s="7" t="s">
        <v>2</v>
      </c>
      <c r="H12" s="7"/>
    </row>
    <row r="13" spans="1:9" ht="15.75" x14ac:dyDescent="0.25">
      <c r="A13" s="3" t="s">
        <v>4</v>
      </c>
      <c r="F13" s="7">
        <v>12</v>
      </c>
      <c r="H13" s="7"/>
    </row>
    <row r="14" spans="1:9" ht="15.75" x14ac:dyDescent="0.25">
      <c r="A14" s="3" t="s">
        <v>5</v>
      </c>
      <c r="F14" s="7">
        <v>0</v>
      </c>
      <c r="H14" s="7"/>
    </row>
    <row r="15" spans="1:9" ht="15.75" x14ac:dyDescent="0.25">
      <c r="A15" s="4" t="s">
        <v>6</v>
      </c>
      <c r="F15" s="5">
        <f>SUM(F13-F14)</f>
        <v>12</v>
      </c>
      <c r="H15" s="5"/>
    </row>
    <row r="16" spans="1:9" ht="16.5" thickBot="1" x14ac:dyDescent="0.3">
      <c r="A16" s="3" t="s">
        <v>7</v>
      </c>
      <c r="F16" s="8">
        <v>0.02</v>
      </c>
      <c r="H16" s="8"/>
    </row>
    <row r="17" spans="1:6" ht="16.5" thickTop="1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11</v>
      </c>
      <c r="F17" s="11" t="s">
        <v>12</v>
      </c>
    </row>
    <row r="18" spans="1:6" ht="15.75" x14ac:dyDescent="0.25">
      <c r="A18" s="12"/>
      <c r="B18" s="13" t="s">
        <v>13</v>
      </c>
      <c r="C18" s="13" t="s">
        <v>14</v>
      </c>
      <c r="D18" s="13" t="s">
        <v>15</v>
      </c>
      <c r="E18" s="13" t="s">
        <v>16</v>
      </c>
      <c r="F18" s="14" t="s">
        <v>17</v>
      </c>
    </row>
    <row r="19" spans="1:6" ht="18.75" x14ac:dyDescent="0.3">
      <c r="A19" s="15">
        <v>1</v>
      </c>
      <c r="B19" s="16">
        <v>41455</v>
      </c>
      <c r="C19" s="17">
        <f>SUM($F$10)</f>
        <v>50000</v>
      </c>
      <c r="D19" s="17">
        <f>IF($F$11="miesięczna",IF($F$13&lt;1,0,IF((A19-$F$14-1)&lt;0,0,(C19/($F$15-(A19-$F$14-1))))),IF($F$13&lt;1,0,0))</f>
        <v>4166.666666666667</v>
      </c>
      <c r="E19" s="17">
        <f>IF($F$12="miesięczna",C19*$F$16/12,0)</f>
        <v>83.333333333333329</v>
      </c>
      <c r="F19" s="18">
        <f>SUM($D$19:$E$19)</f>
        <v>4250</v>
      </c>
    </row>
    <row r="20" spans="1:6" ht="18.75" x14ac:dyDescent="0.3">
      <c r="A20" s="15">
        <v>2</v>
      </c>
      <c r="B20" s="16">
        <v>41486</v>
      </c>
      <c r="C20" s="17">
        <f>SUM(C19-D19)</f>
        <v>45833.333333333336</v>
      </c>
      <c r="D20" s="17">
        <f>IF($F$11="miesięczna",IF($F$13&lt;1,0,IF((A20-$F$14-1)&lt;0,0,(C20/($F$15-(A20-$F$14-1))))),IF($F$13&lt;1,0,0))</f>
        <v>4166.666666666667</v>
      </c>
      <c r="E20" s="17">
        <f>IF($F$12="miesięczna",C20*$F$16/12,0)</f>
        <v>76.3888888888889</v>
      </c>
      <c r="F20" s="18">
        <f t="shared" ref="F20:F78" si="0">SUM(D20:E20)</f>
        <v>4243.0555555555557</v>
      </c>
    </row>
    <row r="21" spans="1:6" ht="18.75" x14ac:dyDescent="0.3">
      <c r="A21" s="15">
        <v>3</v>
      </c>
      <c r="B21" s="16">
        <v>41517</v>
      </c>
      <c r="C21" s="17">
        <f>SUM(C20-D20)</f>
        <v>41666.666666666672</v>
      </c>
      <c r="D21" s="17">
        <f>IF($F$11="miesięczna",IF($F$13&lt;1,0,IF((A21-$F$14-1)&lt;0,0,(C21/($F$15-(A21-$F$14-1))))),IF($F$13&lt;1,0,0))</f>
        <v>4166.666666666667</v>
      </c>
      <c r="E21" s="17">
        <f>IF($F$12="miesięczna",C21*$F$16/12,C21*$F$16/4)</f>
        <v>69.444444444444457</v>
      </c>
      <c r="F21" s="18">
        <f t="shared" si="0"/>
        <v>4236.1111111111113</v>
      </c>
    </row>
    <row r="22" spans="1:6" ht="18.75" x14ac:dyDescent="0.3">
      <c r="A22" s="15">
        <v>4</v>
      </c>
      <c r="B22" s="16">
        <v>41547</v>
      </c>
      <c r="C22" s="17">
        <f t="shared" ref="C22:C78" si="1">SUM(C21-D21)</f>
        <v>37500.000000000007</v>
      </c>
      <c r="D22" s="17">
        <f>IF($F$11="miesięczna",IF($F$13&lt;1,0,IF((A22-$F$14-1)&lt;0,0,(C22/($F$15-(A22-$F$14-1))))),IF($F$13&lt;1,0,0))</f>
        <v>4166.6666666666679</v>
      </c>
      <c r="E22" s="17">
        <f>IF($F$12="miesięczna",C22*$F$16/12,0)</f>
        <v>62.500000000000007</v>
      </c>
      <c r="F22" s="18">
        <f t="shared" si="0"/>
        <v>4229.1666666666679</v>
      </c>
    </row>
    <row r="23" spans="1:6" ht="18.75" x14ac:dyDescent="0.3">
      <c r="A23" s="15">
        <v>5</v>
      </c>
      <c r="B23" s="16">
        <v>41578</v>
      </c>
      <c r="C23" s="17">
        <f t="shared" si="1"/>
        <v>33333.333333333343</v>
      </c>
      <c r="D23" s="17">
        <f>IF($F$11="miesięczna",IF($F$13&lt;1,0,IF((A23-$F$14-1)&lt;0,0,(C23/($F$15-(A23-$F$14-1))))),IF($F$13&lt;1,0,0))</f>
        <v>4166.6666666666679</v>
      </c>
      <c r="E23" s="17">
        <f>IF($F$12="miesięczna",C23*$F$16/12,0)</f>
        <v>55.555555555555571</v>
      </c>
      <c r="F23" s="18">
        <f t="shared" si="0"/>
        <v>4222.2222222222235</v>
      </c>
    </row>
    <row r="24" spans="1:6" ht="18.75" x14ac:dyDescent="0.3">
      <c r="A24" s="15">
        <v>6</v>
      </c>
      <c r="B24" s="16">
        <v>41608</v>
      </c>
      <c r="C24" s="17">
        <f t="shared" si="1"/>
        <v>29166.666666666675</v>
      </c>
      <c r="D24" s="17">
        <f>IF($F$11="miesięczna",IF($F$13&lt;3,0,IF((A24-$F$14-1)&lt;0,0,(C24/($F$15-(A24-$F$14-1))))),IF($F$13&lt;3,0,IF((A24-$F$14-3)&lt;0,0,(3*C24/($F$15-(A24-$F$14-3))))))</f>
        <v>4166.6666666666679</v>
      </c>
      <c r="E24" s="17">
        <f>IF($F$12="miesięczna",C24*$F$16/12,C24*$F$16/4)</f>
        <v>48.611111111111121</v>
      </c>
      <c r="F24" s="18">
        <f t="shared" si="0"/>
        <v>4215.2777777777792</v>
      </c>
    </row>
    <row r="25" spans="1:6" ht="18.75" x14ac:dyDescent="0.3">
      <c r="A25" s="15">
        <v>7</v>
      </c>
      <c r="B25" s="16">
        <v>41639</v>
      </c>
      <c r="C25" s="17">
        <f t="shared" si="1"/>
        <v>25000.000000000007</v>
      </c>
      <c r="D25" s="17">
        <f>IF($F$11="miesięczna",IF($F$13&lt;7,0,IF((A25-$F$14-1)&lt;0,0,(C25/($F$15-(A25-$F$14-1))))),IF($F$13&lt;7,0,0))</f>
        <v>4166.6666666666679</v>
      </c>
      <c r="E25" s="17">
        <f>IF($F$12="miesięczna",C25*$F$16/12,0)</f>
        <v>41.666666666666679</v>
      </c>
      <c r="F25" s="18">
        <f t="shared" si="0"/>
        <v>4208.3333333333348</v>
      </c>
    </row>
    <row r="26" spans="1:6" ht="18.75" x14ac:dyDescent="0.3">
      <c r="A26" s="15">
        <v>8</v>
      </c>
      <c r="B26" s="16">
        <v>41670</v>
      </c>
      <c r="C26" s="17">
        <f t="shared" si="1"/>
        <v>20833.333333333339</v>
      </c>
      <c r="D26" s="17">
        <f>IF($F$11="miesięczna",IF($F$13&lt;8,0,IF((A26-$F$14-1)&lt;0,0,(C26/($F$15-(A26-$F$14-1))))),IF($F$13&lt;8,0,0))</f>
        <v>4166.6666666666679</v>
      </c>
      <c r="E26" s="17">
        <f>IF($F$12="miesięczna",C26*$F$16/12,0)</f>
        <v>34.722222222222236</v>
      </c>
      <c r="F26" s="18">
        <f t="shared" si="0"/>
        <v>4201.3888888888905</v>
      </c>
    </row>
    <row r="27" spans="1:6" ht="18.75" x14ac:dyDescent="0.3">
      <c r="A27" s="15">
        <v>9</v>
      </c>
      <c r="B27" s="16">
        <v>41698</v>
      </c>
      <c r="C27" s="17">
        <f t="shared" si="1"/>
        <v>16666.666666666672</v>
      </c>
      <c r="D27" s="17">
        <f>IF($F$11="miesięczna",IF($F$13&lt;9,0,IF((A27-$F$14-1)&lt;0,0,(C27/($F$15-(A27-$F$14-1))))),IF($F$13&lt;9,0,IF((A27-$F$14-3)&lt;0,0,(3*C27/($F$15-(A27-$F$14-3))))))</f>
        <v>4166.6666666666679</v>
      </c>
      <c r="E27" s="17">
        <f>IF($F$12="miesięczna",C27*$F$16/12,C27*$F$16/4)</f>
        <v>27.777777777777786</v>
      </c>
      <c r="F27" s="18">
        <f t="shared" si="0"/>
        <v>4194.4444444444453</v>
      </c>
    </row>
    <row r="28" spans="1:6" ht="18.75" x14ac:dyDescent="0.3">
      <c r="A28" s="15">
        <v>10</v>
      </c>
      <c r="B28" s="16">
        <v>41729</v>
      </c>
      <c r="C28" s="17">
        <f t="shared" si="1"/>
        <v>12500.000000000004</v>
      </c>
      <c r="D28" s="17">
        <f>IF($F$11="miesięczna",IF($F$13&lt;10,0,IF((A28-$F$14-1)&lt;0,0,(C28/($F$15-(A28-$F$14-1))))),IF($F$13&lt;10,0,0))</f>
        <v>4166.6666666666679</v>
      </c>
      <c r="E28" s="17">
        <f>IF($F$12="miesięczna",C28*$F$16/12,0)</f>
        <v>20.833333333333339</v>
      </c>
      <c r="F28" s="18">
        <f t="shared" si="0"/>
        <v>4187.5000000000009</v>
      </c>
    </row>
    <row r="29" spans="1:6" ht="18.75" x14ac:dyDescent="0.3">
      <c r="A29" s="15">
        <v>11</v>
      </c>
      <c r="B29" s="16">
        <v>41759</v>
      </c>
      <c r="C29" s="17">
        <f t="shared" si="1"/>
        <v>8333.3333333333358</v>
      </c>
      <c r="D29" s="17">
        <f>IF($F$11="miesięczna",IF($F$13&lt;11,0,IF((A29-$F$14-1)&lt;0,0,(C29/($F$15-(A29-$F$14-1))))),IF($F$13&lt;11,0,0))</f>
        <v>4166.6666666666679</v>
      </c>
      <c r="E29" s="17">
        <f>IF($F$12="miesięczna",C29*$F$16/12,0)</f>
        <v>13.888888888888893</v>
      </c>
      <c r="F29" s="18">
        <f t="shared" si="0"/>
        <v>4180.5555555555566</v>
      </c>
    </row>
    <row r="30" spans="1:6" ht="18.75" x14ac:dyDescent="0.3">
      <c r="A30" s="15">
        <v>12</v>
      </c>
      <c r="B30" s="16">
        <v>41790</v>
      </c>
      <c r="C30" s="17">
        <f t="shared" si="1"/>
        <v>4166.6666666666679</v>
      </c>
      <c r="D30" s="17">
        <f>IF($F$11="miesięczna",IF($F$13&lt;12,0,IF((A30-$F$14-1)&lt;0,0,(C30/($F$15-(A30-$F$14-1))))),IF($F$13&lt;12,0,IF((A30-$F$14-3)&lt;0,0,(3*C30/($F$15-(A30-$F$14-3))))))</f>
        <v>4166.6666666666679</v>
      </c>
      <c r="E30" s="17">
        <f>IF($F$12="miesięczna",C30*$F$16/12,C30*$F$16/4)</f>
        <v>6.9444444444444464</v>
      </c>
      <c r="F30" s="18">
        <f t="shared" si="0"/>
        <v>4173.6111111111122</v>
      </c>
    </row>
    <row r="31" spans="1:6" ht="18.75" x14ac:dyDescent="0.3">
      <c r="A31" s="15">
        <v>13</v>
      </c>
      <c r="B31" s="16">
        <v>41820</v>
      </c>
      <c r="C31" s="17">
        <f t="shared" si="1"/>
        <v>0</v>
      </c>
      <c r="D31" s="17">
        <f>IF($F$11="miesięczna",IF($F$13&lt;13,0,IF((A31-$F$14-1)&lt;0,0,(C31/($F$15-(A31-$F$14-1))))),IF($F$13&lt;13,0,0))</f>
        <v>0</v>
      </c>
      <c r="E31" s="17">
        <f>IF($F$12="miesięczna",C31*$F$16/12,0)</f>
        <v>0</v>
      </c>
      <c r="F31" s="18">
        <f t="shared" si="0"/>
        <v>0</v>
      </c>
    </row>
    <row r="32" spans="1:6" ht="18.75" x14ac:dyDescent="0.3">
      <c r="A32" s="15">
        <v>14</v>
      </c>
      <c r="B32" s="16">
        <v>41851</v>
      </c>
      <c r="C32" s="17">
        <f t="shared" si="1"/>
        <v>0</v>
      </c>
      <c r="D32" s="17">
        <f>IF($F$11="miesięczna",IF($F$13&lt;14,0,IF((A32-$F$14-1)&lt;0,0,(C32/($F$15-(A32-$F$14-1))))),IF($F$13&lt;14,0,0))</f>
        <v>0</v>
      </c>
      <c r="E32" s="17">
        <f>IF($F$12="miesięczna",C32*$F$16/12,0)</f>
        <v>0</v>
      </c>
      <c r="F32" s="18">
        <f t="shared" si="0"/>
        <v>0</v>
      </c>
    </row>
    <row r="33" spans="1:6" ht="18.75" x14ac:dyDescent="0.3">
      <c r="A33" s="15">
        <v>15</v>
      </c>
      <c r="B33" s="16">
        <v>41882</v>
      </c>
      <c r="C33" s="17">
        <f t="shared" si="1"/>
        <v>0</v>
      </c>
      <c r="D33" s="17">
        <f>IF($F$11="miesięczna",IF($F$13&lt;15,0,IF((A33-$F$14-1)&lt;0,0,(C33/($F$15-(A33-$F$14-1))))),IF($F$13&lt;15,0,IF((A33-$F$14-3)&lt;0,0,(3*C33/($F$15-(A33-$F$14-3))))))</f>
        <v>0</v>
      </c>
      <c r="E33" s="17">
        <f>IF($F$12="miesięczna",C33*$F$16/12,C33*$F$16/4)</f>
        <v>0</v>
      </c>
      <c r="F33" s="18">
        <f t="shared" si="0"/>
        <v>0</v>
      </c>
    </row>
    <row r="34" spans="1:6" ht="18.75" x14ac:dyDescent="0.3">
      <c r="A34" s="15">
        <v>16</v>
      </c>
      <c r="B34" s="16">
        <v>41912</v>
      </c>
      <c r="C34" s="17">
        <f t="shared" si="1"/>
        <v>0</v>
      </c>
      <c r="D34" s="17">
        <f>IF($F$11="miesięczna",IF($F$13&lt;16,0,IF((A34-$F$14-1)&lt;0,0,(C34/($F$15-(A34-$F$14-1))))),IF($F$13&lt;16,0,0))</f>
        <v>0</v>
      </c>
      <c r="E34" s="17">
        <f>IF($F$12="miesięczna",C34*$F$16/12,0)</f>
        <v>0</v>
      </c>
      <c r="F34" s="18">
        <f t="shared" si="0"/>
        <v>0</v>
      </c>
    </row>
    <row r="35" spans="1:6" ht="18.75" x14ac:dyDescent="0.3">
      <c r="A35" s="15">
        <v>17</v>
      </c>
      <c r="B35" s="16">
        <v>41943</v>
      </c>
      <c r="C35" s="17">
        <f t="shared" si="1"/>
        <v>0</v>
      </c>
      <c r="D35" s="17">
        <f>IF($F$11="miesięczna",IF($F$13&lt;17,0,IF((A35-$F$14-1)&lt;0,0,(C35/($F$15-(A35-$F$14-1))))),IF($F$13&lt;17,0,0))</f>
        <v>0</v>
      </c>
      <c r="E35" s="17">
        <f>IF($F$12="miesięczna",C35*$F$16/12,0)</f>
        <v>0</v>
      </c>
      <c r="F35" s="18">
        <f t="shared" si="0"/>
        <v>0</v>
      </c>
    </row>
    <row r="36" spans="1:6" ht="18.75" x14ac:dyDescent="0.3">
      <c r="A36" s="15">
        <v>18</v>
      </c>
      <c r="B36" s="16">
        <v>41973</v>
      </c>
      <c r="C36" s="17">
        <f t="shared" si="1"/>
        <v>0</v>
      </c>
      <c r="D36" s="17">
        <f>IF($F$11="miesięczna",IF($F$13&lt;18,0,IF((A36-$F$14-1)&lt;0,0,(C36/($F$15-(A36-$F$14-1))))),IF($F$13&lt;18,0,IF((A36-$F$14-3)&lt;0,0,(3*C36/($F$15-(A36-$F$14-3))))))</f>
        <v>0</v>
      </c>
      <c r="E36" s="17">
        <f>IF($F$12="miesięczna",C36*$F$16/12,C36*$F$16/4)</f>
        <v>0</v>
      </c>
      <c r="F36" s="18">
        <f t="shared" si="0"/>
        <v>0</v>
      </c>
    </row>
    <row r="37" spans="1:6" ht="18.75" x14ac:dyDescent="0.3">
      <c r="A37" s="15">
        <v>19</v>
      </c>
      <c r="B37" s="16">
        <v>42004</v>
      </c>
      <c r="C37" s="17">
        <f t="shared" si="1"/>
        <v>0</v>
      </c>
      <c r="D37" s="17">
        <f>IF($F$11="miesięczna",IF($F$13&lt;19,0,IF((A37-$F$14-1)&lt;0,0,(C37/($F$15-(A37-$F$14-1))))),IF($F$13&lt;19,0,0))</f>
        <v>0</v>
      </c>
      <c r="E37" s="17">
        <f>IF($F$12="miesięczna",C37*$F$16/12,0)</f>
        <v>0</v>
      </c>
      <c r="F37" s="18">
        <f t="shared" si="0"/>
        <v>0</v>
      </c>
    </row>
    <row r="38" spans="1:6" ht="18.75" x14ac:dyDescent="0.3">
      <c r="A38" s="15">
        <v>20</v>
      </c>
      <c r="B38" s="16">
        <v>42035</v>
      </c>
      <c r="C38" s="17">
        <f t="shared" si="1"/>
        <v>0</v>
      </c>
      <c r="D38" s="17">
        <f>IF($F$11="miesięczna",IF($F$13&lt;20,0,IF((A38-$F$14-1)&lt;0,0,(C38/($F$15-(A38-$F$14-1))))),IF($F$13&lt;20,0,0))</f>
        <v>0</v>
      </c>
      <c r="E38" s="17">
        <f>IF($F$12="miesięczna",C38*$F$16/12,0)</f>
        <v>0</v>
      </c>
      <c r="F38" s="18">
        <f t="shared" si="0"/>
        <v>0</v>
      </c>
    </row>
    <row r="39" spans="1:6" ht="18.75" x14ac:dyDescent="0.3">
      <c r="A39" s="15">
        <v>21</v>
      </c>
      <c r="B39" s="16">
        <v>42063</v>
      </c>
      <c r="C39" s="17">
        <f t="shared" si="1"/>
        <v>0</v>
      </c>
      <c r="D39" s="17">
        <f>IF($F$11="miesięczna",IF($F$13&lt;21,0,IF((A39-$F$14-1)&lt;0,0,(C39/($F$15-(A39-$F$14-1))))),IF($F$13&lt;21,0,IF((A39-$F$14-3)&lt;0,0,(3*C39/($F$15-(A39-$F$14-3))))))</f>
        <v>0</v>
      </c>
      <c r="E39" s="17">
        <f>IF($F$12="miesięczna",C39*$F$16/12,C39*$F$16/4)</f>
        <v>0</v>
      </c>
      <c r="F39" s="18">
        <f t="shared" si="0"/>
        <v>0</v>
      </c>
    </row>
    <row r="40" spans="1:6" ht="18.75" x14ac:dyDescent="0.3">
      <c r="A40" s="15">
        <v>22</v>
      </c>
      <c r="B40" s="16">
        <v>42094</v>
      </c>
      <c r="C40" s="17">
        <f t="shared" si="1"/>
        <v>0</v>
      </c>
      <c r="D40" s="17">
        <f>IF($F$11="miesięczna",IF($F$13&lt;22,0,IF((A40-$F$14-1)&lt;0,0,(C40/($F$15-(A40-$F$14-1))))),IF($F$13&lt;22,0,0))</f>
        <v>0</v>
      </c>
      <c r="E40" s="17">
        <f>IF($F$12="miesięczna",C40*$F$16/12,0)</f>
        <v>0</v>
      </c>
      <c r="F40" s="18">
        <f t="shared" si="0"/>
        <v>0</v>
      </c>
    </row>
    <row r="41" spans="1:6" ht="18.75" x14ac:dyDescent="0.3">
      <c r="A41" s="15">
        <v>23</v>
      </c>
      <c r="B41" s="16">
        <v>42124</v>
      </c>
      <c r="C41" s="17">
        <f t="shared" si="1"/>
        <v>0</v>
      </c>
      <c r="D41" s="17">
        <f>IF($F$11="miesięczna",IF($F$13&lt;23,0,IF((A41-$F$14-1)&lt;0,0,(C41/($F$15-(A41-$F$14-1))))),IF($F$13&lt;23,0,0))</f>
        <v>0</v>
      </c>
      <c r="E41" s="17">
        <f>IF($F$12="miesięczna",C41*$F$16/12,0)</f>
        <v>0</v>
      </c>
      <c r="F41" s="18">
        <f t="shared" si="0"/>
        <v>0</v>
      </c>
    </row>
    <row r="42" spans="1:6" ht="18.75" x14ac:dyDescent="0.3">
      <c r="A42" s="15">
        <v>24</v>
      </c>
      <c r="B42" s="16">
        <v>42155</v>
      </c>
      <c r="C42" s="17">
        <f t="shared" si="1"/>
        <v>0</v>
      </c>
      <c r="D42" s="17">
        <f>IF($F$11="miesięczna",IF($F$13&lt;24,0,IF((A42-$F$14-1)&lt;0,0,(C42/($F$15-(A42-$F$14-1))))),IF($F$13&lt;24,0,IF((A42-$F$14-3)&lt;0,0,(3*C42/($F$15-(A42-$F$14-3))))))</f>
        <v>0</v>
      </c>
      <c r="E42" s="17">
        <f>IF($F$12="miesięczna",C42*$F$16/12,C42*$F$16/4)</f>
        <v>0</v>
      </c>
      <c r="F42" s="18">
        <f t="shared" si="0"/>
        <v>0</v>
      </c>
    </row>
    <row r="43" spans="1:6" ht="18.75" x14ac:dyDescent="0.3">
      <c r="A43" s="15">
        <v>25</v>
      </c>
      <c r="B43" s="16">
        <v>42185</v>
      </c>
      <c r="C43" s="17">
        <f t="shared" si="1"/>
        <v>0</v>
      </c>
      <c r="D43" s="17">
        <f>IF($F$11="miesięczna",IF($F$13&lt;25,0,IF((A43-$F$14-1)&lt;0,0,(C43/($F$15-(A43-$F$14-1))))),IF($F$13&lt;25,0,0))</f>
        <v>0</v>
      </c>
      <c r="E43" s="17">
        <f>IF($F$12="miesięczna",C43*$F$16/12,0)</f>
        <v>0</v>
      </c>
      <c r="F43" s="18">
        <f t="shared" si="0"/>
        <v>0</v>
      </c>
    </row>
    <row r="44" spans="1:6" ht="18.75" x14ac:dyDescent="0.3">
      <c r="A44" s="15">
        <v>26</v>
      </c>
      <c r="B44" s="16">
        <v>42216</v>
      </c>
      <c r="C44" s="17">
        <f t="shared" si="1"/>
        <v>0</v>
      </c>
      <c r="D44" s="17">
        <f>IF($F$11="miesięczna",IF($F$13&lt;26,0,IF((A44-$F$14-1)&lt;0,0,(C44/($F$15-(A44-$F$14-1))))),IF($F$13&lt;26,0,0))</f>
        <v>0</v>
      </c>
      <c r="E44" s="17">
        <f>IF($F$12="miesięczna",C44*$F$16/12,0)</f>
        <v>0</v>
      </c>
      <c r="F44" s="18">
        <f t="shared" si="0"/>
        <v>0</v>
      </c>
    </row>
    <row r="45" spans="1:6" ht="18.75" x14ac:dyDescent="0.3">
      <c r="A45" s="15">
        <v>27</v>
      </c>
      <c r="B45" s="16">
        <v>42247</v>
      </c>
      <c r="C45" s="17">
        <f t="shared" si="1"/>
        <v>0</v>
      </c>
      <c r="D45" s="17">
        <f>IF($F$11="miesięczna",IF($F$13&lt;27,0,IF((A45-$F$14-1)&lt;0,0,(C45/($F$15-(A45-$F$14-1))))),IF($F$13&lt;27,0,IF((A45-$F$14-3)&lt;0,0,(3*C45/($F$15-(A45-$F$14-3))))))</f>
        <v>0</v>
      </c>
      <c r="E45" s="17">
        <f>IF($F$12="miesięczna",C45*$F$16/12,C45*$F$16/4)</f>
        <v>0</v>
      </c>
      <c r="F45" s="18">
        <f t="shared" si="0"/>
        <v>0</v>
      </c>
    </row>
    <row r="46" spans="1:6" ht="18.75" x14ac:dyDescent="0.3">
      <c r="A46" s="15">
        <v>28</v>
      </c>
      <c r="B46" s="16">
        <v>42277</v>
      </c>
      <c r="C46" s="17">
        <f t="shared" si="1"/>
        <v>0</v>
      </c>
      <c r="D46" s="17">
        <f>IF($F$11="miesięczna",IF($F$13&lt;16,0,IF((A46-$F$14-1)&lt;0,0,(C46/($F$15-(A46-$F$14-1))))),IF($F$13&lt;16,0,0))</f>
        <v>0</v>
      </c>
      <c r="E46" s="17">
        <f>IF($F$12="miesięczna",C46*$F$16/12,0)</f>
        <v>0</v>
      </c>
      <c r="F46" s="18">
        <f t="shared" si="0"/>
        <v>0</v>
      </c>
    </row>
    <row r="47" spans="1:6" ht="18.75" x14ac:dyDescent="0.3">
      <c r="A47" s="15">
        <v>29</v>
      </c>
      <c r="B47" s="16">
        <v>42308</v>
      </c>
      <c r="C47" s="17">
        <f t="shared" si="1"/>
        <v>0</v>
      </c>
      <c r="D47" s="17">
        <f>IF($F$11="miesięczna",IF($F$13&lt;17,0,IF((A47-$F$14-1)&lt;0,0,(C47/($F$15-(A47-$F$14-1))))),IF($F$13&lt;17,0,0))</f>
        <v>0</v>
      </c>
      <c r="E47" s="17">
        <f>IF($F$12="miesięczna",C47*$F$16/12,0)</f>
        <v>0</v>
      </c>
      <c r="F47" s="18">
        <f t="shared" si="0"/>
        <v>0</v>
      </c>
    </row>
    <row r="48" spans="1:6" ht="18.75" x14ac:dyDescent="0.3">
      <c r="A48" s="15">
        <v>30</v>
      </c>
      <c r="B48" s="16">
        <v>42338</v>
      </c>
      <c r="C48" s="17">
        <f t="shared" si="1"/>
        <v>0</v>
      </c>
      <c r="D48" s="17">
        <f>IF($F$11="miesięczna",IF($F$13&lt;18,0,IF((A48-$F$14-1)&lt;0,0,(C48/($F$15-(A48-$F$14-1))))),IF($F$13&lt;18,0,IF((A48-$F$14-3)&lt;0,0,(3*C48/($F$15-(A48-$F$14-3))))))</f>
        <v>0</v>
      </c>
      <c r="E48" s="17">
        <f>IF($F$12="miesięczna",C48*$F$16/12,C48*$F$16/4)</f>
        <v>0</v>
      </c>
      <c r="F48" s="18">
        <f t="shared" si="0"/>
        <v>0</v>
      </c>
    </row>
    <row r="49" spans="1:6" ht="18.75" x14ac:dyDescent="0.3">
      <c r="A49" s="15">
        <v>31</v>
      </c>
      <c r="B49" s="16">
        <v>42369</v>
      </c>
      <c r="C49" s="17">
        <f t="shared" si="1"/>
        <v>0</v>
      </c>
      <c r="D49" s="17">
        <f>IF($F$11="miesięczna",IF($F$13&lt;19,0,IF((A49-$F$14-1)&lt;0,0,(C49/($F$15-(A49-$F$14-1))))),IF($F$13&lt;19,0,0))</f>
        <v>0</v>
      </c>
      <c r="E49" s="17">
        <f>IF($F$12="miesięczna",C49*$F$16/12,0)</f>
        <v>0</v>
      </c>
      <c r="F49" s="18">
        <f t="shared" si="0"/>
        <v>0</v>
      </c>
    </row>
    <row r="50" spans="1:6" ht="18.75" x14ac:dyDescent="0.3">
      <c r="A50" s="15">
        <v>32</v>
      </c>
      <c r="B50" s="16">
        <v>42400</v>
      </c>
      <c r="C50" s="17">
        <f t="shared" si="1"/>
        <v>0</v>
      </c>
      <c r="D50" s="17">
        <f>IF($F$11="miesięczna",IF($F$13&lt;20,0,IF((A50-$F$14-1)&lt;0,0,(C50/($F$15-(A50-$F$14-1))))),IF($F$13&lt;20,0,0))</f>
        <v>0</v>
      </c>
      <c r="E50" s="17">
        <f>IF($F$12="miesięczna",C50*$F$16/12,0)</f>
        <v>0</v>
      </c>
      <c r="F50" s="18">
        <f t="shared" si="0"/>
        <v>0</v>
      </c>
    </row>
    <row r="51" spans="1:6" ht="18.75" x14ac:dyDescent="0.3">
      <c r="A51" s="15">
        <v>33</v>
      </c>
      <c r="B51" s="16">
        <v>42429</v>
      </c>
      <c r="C51" s="17">
        <f t="shared" si="1"/>
        <v>0</v>
      </c>
      <c r="D51" s="17">
        <f>IF($F$11="miesięczna",IF($F$13&lt;21,0,IF((A51-$F$14-1)&lt;0,0,(C51/($F$15-(A51-$F$14-1))))),IF($F$13&lt;21,0,IF((A51-$F$14-3)&lt;0,0,(3*C51/($F$15-(A51-$F$14-3))))))</f>
        <v>0</v>
      </c>
      <c r="E51" s="17">
        <f>IF($F$12="miesięczna",C51*$F$16/12,C51*$F$16/4)</f>
        <v>0</v>
      </c>
      <c r="F51" s="18">
        <f t="shared" si="0"/>
        <v>0</v>
      </c>
    </row>
    <row r="52" spans="1:6" ht="18.75" x14ac:dyDescent="0.3">
      <c r="A52" s="15">
        <v>34</v>
      </c>
      <c r="B52" s="16">
        <v>42460</v>
      </c>
      <c r="C52" s="17">
        <f t="shared" si="1"/>
        <v>0</v>
      </c>
      <c r="D52" s="17">
        <f>IF($F$11="miesięczna",IF($F$13&lt;22,0,IF((A52-$F$14-1)&lt;0,0,(C52/($F$15-(A52-$F$14-1))))),IF($F$13&lt;22,0,0))</f>
        <v>0</v>
      </c>
      <c r="E52" s="17">
        <f>IF($F$12="miesięczna",C52*$F$16/12,0)</f>
        <v>0</v>
      </c>
      <c r="F52" s="18">
        <f t="shared" si="0"/>
        <v>0</v>
      </c>
    </row>
    <row r="53" spans="1:6" ht="18.75" x14ac:dyDescent="0.3">
      <c r="A53" s="15">
        <v>35</v>
      </c>
      <c r="B53" s="16">
        <v>42490</v>
      </c>
      <c r="C53" s="17">
        <f t="shared" si="1"/>
        <v>0</v>
      </c>
      <c r="D53" s="17">
        <f>IF($F$11="miesięczna",IF($F$13&lt;23,0,IF((A53-$F$14-1)&lt;0,0,(C53/($F$15-(A53-$F$14-1))))),IF($F$13&lt;23,0,0))</f>
        <v>0</v>
      </c>
      <c r="E53" s="17">
        <f>IF($F$12="miesięczna",C53*$F$16/12,0)</f>
        <v>0</v>
      </c>
      <c r="F53" s="18">
        <f t="shared" si="0"/>
        <v>0</v>
      </c>
    </row>
    <row r="54" spans="1:6" ht="18.75" x14ac:dyDescent="0.3">
      <c r="A54" s="15">
        <v>36</v>
      </c>
      <c r="B54" s="16">
        <v>42521</v>
      </c>
      <c r="C54" s="17">
        <f t="shared" si="1"/>
        <v>0</v>
      </c>
      <c r="D54" s="17">
        <f>IF($F$11="miesięczna",IF($F$13&lt;24,0,IF((A54-$F$14-1)&lt;0,0,(C54/($F$15-(A54-$F$14-1))))),IF($F$13&lt;24,0,IF((A54-$F$14-3)&lt;0,0,(3*C54/($F$15-(A54-$F$14-3))))))</f>
        <v>0</v>
      </c>
      <c r="E54" s="17">
        <f>IF($F$12="miesięczna",C54*$F$16/12,C54*$F$16/4)</f>
        <v>0</v>
      </c>
      <c r="F54" s="18">
        <f t="shared" si="0"/>
        <v>0</v>
      </c>
    </row>
    <row r="55" spans="1:6" ht="18.75" x14ac:dyDescent="0.3">
      <c r="A55" s="15">
        <v>37</v>
      </c>
      <c r="B55" s="16">
        <v>42551</v>
      </c>
      <c r="C55" s="17">
        <f t="shared" si="1"/>
        <v>0</v>
      </c>
      <c r="D55" s="17">
        <f>IF($F$11="miesięczna",IF($F$13&lt;22,0,IF((A55-$F$14-1)&lt;0,0,(C55/($F$15-(A55-$F$14-1))))),IF($F$13&lt;22,0,0))</f>
        <v>0</v>
      </c>
      <c r="E55" s="17">
        <f>IF($F$12="miesięczna",C55*$F$16/12,0)</f>
        <v>0</v>
      </c>
      <c r="F55" s="18">
        <f t="shared" si="0"/>
        <v>0</v>
      </c>
    </row>
    <row r="56" spans="1:6" ht="18.75" x14ac:dyDescent="0.3">
      <c r="A56" s="15">
        <v>38</v>
      </c>
      <c r="B56" s="16">
        <v>42582</v>
      </c>
      <c r="C56" s="17">
        <f t="shared" si="1"/>
        <v>0</v>
      </c>
      <c r="D56" s="17">
        <f>IF($F$11="miesięczna",IF($F$13&lt;23,0,IF((A56-$F$14-1)&lt;0,0,(C56/($F$15-(A56-$F$14-1))))),IF($F$13&lt;23,0,0))</f>
        <v>0</v>
      </c>
      <c r="E56" s="17">
        <f>IF($F$12="miesięczna",C56*$F$16/12,0)</f>
        <v>0</v>
      </c>
      <c r="F56" s="18">
        <f t="shared" si="0"/>
        <v>0</v>
      </c>
    </row>
    <row r="57" spans="1:6" ht="18.75" x14ac:dyDescent="0.3">
      <c r="A57" s="15">
        <v>39</v>
      </c>
      <c r="B57" s="16">
        <v>42613</v>
      </c>
      <c r="C57" s="17">
        <f t="shared" si="1"/>
        <v>0</v>
      </c>
      <c r="D57" s="17">
        <f>IF($F$11="miesięczna",IF($F$13&lt;24,0,IF((A57-$F$14-1)&lt;0,0,(C57/($F$15-(A57-$F$14-1))))),IF($F$13&lt;24,0,IF((A57-$F$14-3)&lt;0,0,(3*C57/($F$15-(A57-$F$14-3))))))</f>
        <v>0</v>
      </c>
      <c r="E57" s="17">
        <f>IF($F$12="miesięczna",C57*$F$16/12,C57*$F$16/4)</f>
        <v>0</v>
      </c>
      <c r="F57" s="18">
        <f t="shared" si="0"/>
        <v>0</v>
      </c>
    </row>
    <row r="58" spans="1:6" ht="18.75" x14ac:dyDescent="0.3">
      <c r="A58" s="15">
        <v>40</v>
      </c>
      <c r="B58" s="16">
        <v>42643</v>
      </c>
      <c r="C58" s="17">
        <f t="shared" si="1"/>
        <v>0</v>
      </c>
      <c r="D58" s="17">
        <f>IF($F$11="miesięczna",IF($F$13&lt;22,0,IF((A58-$F$14-1)&lt;0,0,(C58/($F$15-(A58-$F$14-1))))),IF($F$13&lt;22,0,0))</f>
        <v>0</v>
      </c>
      <c r="E58" s="17">
        <f>IF($F$12="miesięczna",C58*$F$16/12,0)</f>
        <v>0</v>
      </c>
      <c r="F58" s="18">
        <f t="shared" si="0"/>
        <v>0</v>
      </c>
    </row>
    <row r="59" spans="1:6" ht="18.75" x14ac:dyDescent="0.3">
      <c r="A59" s="15">
        <v>41</v>
      </c>
      <c r="B59" s="16">
        <v>42674</v>
      </c>
      <c r="C59" s="17">
        <f t="shared" si="1"/>
        <v>0</v>
      </c>
      <c r="D59" s="17">
        <f>IF($F$11="miesięczna",IF($F$13&lt;23,0,IF((A59-$F$14-1)&lt;0,0,(C59/($F$15-(A59-$F$14-1))))),IF($F$13&lt;23,0,0))</f>
        <v>0</v>
      </c>
      <c r="E59" s="17">
        <f>IF($F$12="miesięczna",C59*$F$16/12,0)</f>
        <v>0</v>
      </c>
      <c r="F59" s="18">
        <f t="shared" si="0"/>
        <v>0</v>
      </c>
    </row>
    <row r="60" spans="1:6" ht="18.75" x14ac:dyDescent="0.3">
      <c r="A60" s="15">
        <v>42</v>
      </c>
      <c r="B60" s="16">
        <v>42704</v>
      </c>
      <c r="C60" s="17">
        <f t="shared" si="1"/>
        <v>0</v>
      </c>
      <c r="D60" s="17">
        <f>IF($F$11="miesięczna",IF($F$13&lt;24,0,IF((A60-$F$14-1)&lt;0,0,(C60/($F$15-(A60-$F$14-1))))),IF($F$13&lt;24,0,IF((A60-$F$14-3)&lt;0,0,(3*C60/($F$15-(A60-$F$14-3))))))</f>
        <v>0</v>
      </c>
      <c r="E60" s="17">
        <f>IF($F$12="miesięczna",C60*$F$16/12,C60*$F$16/4)</f>
        <v>0</v>
      </c>
      <c r="F60" s="18">
        <f t="shared" si="0"/>
        <v>0</v>
      </c>
    </row>
    <row r="61" spans="1:6" ht="18.75" x14ac:dyDescent="0.3">
      <c r="A61" s="15">
        <v>43</v>
      </c>
      <c r="B61" s="16">
        <v>42735</v>
      </c>
      <c r="C61" s="17">
        <f t="shared" si="1"/>
        <v>0</v>
      </c>
      <c r="D61" s="17">
        <f>IF($F$11="miesięczna",IF($F$13&lt;22,0,IF((A61-$F$14-1)&lt;0,0,(C61/($F$15-(A61-$F$14-1))))),IF($F$13&lt;22,0,0))</f>
        <v>0</v>
      </c>
      <c r="E61" s="17">
        <f>IF($F$12="miesięczna",C61*$F$16/12,0)</f>
        <v>0</v>
      </c>
      <c r="F61" s="18">
        <f t="shared" si="0"/>
        <v>0</v>
      </c>
    </row>
    <row r="62" spans="1:6" ht="18.75" x14ac:dyDescent="0.3">
      <c r="A62" s="15">
        <v>44</v>
      </c>
      <c r="B62" s="16">
        <v>42766</v>
      </c>
      <c r="C62" s="17">
        <f t="shared" si="1"/>
        <v>0</v>
      </c>
      <c r="D62" s="17">
        <f>IF($F$11="miesięczna",IF($F$13&lt;23,0,IF((A62-$F$14-1)&lt;0,0,(C62/($F$15-(A62-$F$14-1))))),IF($F$13&lt;23,0,0))</f>
        <v>0</v>
      </c>
      <c r="E62" s="17">
        <f>IF($F$12="miesięczna",C62*$F$16/12,0)</f>
        <v>0</v>
      </c>
      <c r="F62" s="18">
        <f t="shared" si="0"/>
        <v>0</v>
      </c>
    </row>
    <row r="63" spans="1:6" ht="18.75" x14ac:dyDescent="0.3">
      <c r="A63" s="15">
        <v>45</v>
      </c>
      <c r="B63" s="16">
        <v>42794</v>
      </c>
      <c r="C63" s="17">
        <f t="shared" si="1"/>
        <v>0</v>
      </c>
      <c r="D63" s="17">
        <f>IF($F$11="miesięczna",IF($F$13&lt;24,0,IF((A63-$F$14-1)&lt;0,0,(C63/($F$15-(A63-$F$14-1))))),IF($F$13&lt;24,0,IF((A63-$F$14-3)&lt;0,0,(3*C63/($F$15-(A63-$F$14-3))))))</f>
        <v>0</v>
      </c>
      <c r="E63" s="17">
        <f>IF($F$12="miesięczna",C63*$F$16/12,C63*$F$16/4)</f>
        <v>0</v>
      </c>
      <c r="F63" s="18">
        <f t="shared" si="0"/>
        <v>0</v>
      </c>
    </row>
    <row r="64" spans="1:6" ht="18.75" x14ac:dyDescent="0.3">
      <c r="A64" s="15">
        <v>46</v>
      </c>
      <c r="B64" s="16">
        <v>42825</v>
      </c>
      <c r="C64" s="17">
        <f t="shared" si="1"/>
        <v>0</v>
      </c>
      <c r="D64" s="17">
        <f>IF($F$11="miesięczna",IF($F$13&lt;22,0,IF((A64-$F$14-1)&lt;0,0,(C64/($F$15-(A64-$F$14-1))))),IF($F$13&lt;22,0,0))</f>
        <v>0</v>
      </c>
      <c r="E64" s="17">
        <f>IF($F$12="miesięczna",C64*$F$16/12,0)</f>
        <v>0</v>
      </c>
      <c r="F64" s="18">
        <f t="shared" si="0"/>
        <v>0</v>
      </c>
    </row>
    <row r="65" spans="1:6" ht="18.75" x14ac:dyDescent="0.3">
      <c r="A65" s="15">
        <v>47</v>
      </c>
      <c r="B65" s="16">
        <v>42855</v>
      </c>
      <c r="C65" s="17">
        <f t="shared" si="1"/>
        <v>0</v>
      </c>
      <c r="D65" s="17">
        <f>IF($F$11="miesięczna",IF($F$13&lt;23,0,IF((A65-$F$14-1)&lt;0,0,(C65/($F$15-(A65-$F$14-1))))),IF($F$13&lt;23,0,0))</f>
        <v>0</v>
      </c>
      <c r="E65" s="17">
        <f>IF($F$12="miesięczna",C65*$F$16/12,0)</f>
        <v>0</v>
      </c>
      <c r="F65" s="18">
        <f t="shared" si="0"/>
        <v>0</v>
      </c>
    </row>
    <row r="66" spans="1:6" ht="18.75" x14ac:dyDescent="0.3">
      <c r="A66" s="15">
        <v>48</v>
      </c>
      <c r="B66" s="16">
        <v>42886</v>
      </c>
      <c r="C66" s="17">
        <f t="shared" si="1"/>
        <v>0</v>
      </c>
      <c r="D66" s="17">
        <f>IF($F$11="miesięczna",IF($F$13&lt;24,0,IF((A66-$F$14-1)&lt;0,0,(C66/($F$15-(A66-$F$14-1))))),IF($F$13&lt;24,0,IF((A66-$F$14-3)&lt;0,0,(3*C66/($F$15-(A66-$F$14-3))))))</f>
        <v>0</v>
      </c>
      <c r="E66" s="17">
        <f>IF($F$12="miesięczna",C66*$F$16/12,C66*$F$16/4)</f>
        <v>0</v>
      </c>
      <c r="F66" s="18">
        <f t="shared" si="0"/>
        <v>0</v>
      </c>
    </row>
    <row r="67" spans="1:6" ht="18.75" x14ac:dyDescent="0.3">
      <c r="A67" s="15">
        <v>49</v>
      </c>
      <c r="B67" s="16">
        <v>42916</v>
      </c>
      <c r="C67" s="17">
        <f t="shared" si="1"/>
        <v>0</v>
      </c>
      <c r="D67" s="17">
        <f>IF($F$11="miesięczna",IF($F$13&lt;22,0,IF((A67-$F$14-1)&lt;0,0,(C67/($F$15-(A67-$F$14-1))))),IF($F$13&lt;22,0,0))</f>
        <v>0</v>
      </c>
      <c r="E67" s="17">
        <f>IF($F$12="miesięczna",C67*$F$16/12,0)</f>
        <v>0</v>
      </c>
      <c r="F67" s="18">
        <f t="shared" si="0"/>
        <v>0</v>
      </c>
    </row>
    <row r="68" spans="1:6" ht="18.75" x14ac:dyDescent="0.3">
      <c r="A68" s="15">
        <v>50</v>
      </c>
      <c r="B68" s="16">
        <v>42947</v>
      </c>
      <c r="C68" s="17">
        <f t="shared" si="1"/>
        <v>0</v>
      </c>
      <c r="D68" s="17">
        <f>IF($F$11="miesięczna",IF($F$13&lt;23,0,IF((A68-$F$14-1)&lt;0,0,(C68/($F$15-(A68-$F$14-1))))),IF($F$13&lt;23,0,0))</f>
        <v>0</v>
      </c>
      <c r="E68" s="17">
        <f>IF($F$12="miesięczna",C68*$F$16/12,0)</f>
        <v>0</v>
      </c>
      <c r="F68" s="18">
        <f t="shared" si="0"/>
        <v>0</v>
      </c>
    </row>
    <row r="69" spans="1:6" ht="18.75" x14ac:dyDescent="0.3">
      <c r="A69" s="15">
        <v>51</v>
      </c>
      <c r="B69" s="16">
        <v>42978</v>
      </c>
      <c r="C69" s="17">
        <f t="shared" si="1"/>
        <v>0</v>
      </c>
      <c r="D69" s="17">
        <f>IF($F$11="miesięczna",IF($F$13&lt;24,0,IF((A69-$F$14-1)&lt;0,0,(C69/($F$15-(A69-$F$14-1))))),IF($F$13&lt;24,0,IF((A69-$F$14-3)&lt;0,0,(3*C69/($F$15-(A69-$F$14-3))))))</f>
        <v>0</v>
      </c>
      <c r="E69" s="17">
        <f>IF($F$12="miesięczna",C69*$F$16/12,C69*$F$16/4)</f>
        <v>0</v>
      </c>
      <c r="F69" s="18">
        <f t="shared" si="0"/>
        <v>0</v>
      </c>
    </row>
    <row r="70" spans="1:6" ht="18.75" x14ac:dyDescent="0.3">
      <c r="A70" s="15">
        <v>52</v>
      </c>
      <c r="B70" s="16">
        <v>43008</v>
      </c>
      <c r="C70" s="17">
        <f t="shared" si="1"/>
        <v>0</v>
      </c>
      <c r="D70" s="17">
        <f>IF($F$11="miesięczna",IF($F$13&lt;22,0,IF((A70-$F$14-1)&lt;0,0,(C70/($F$15-(A70-$F$14-1))))),IF($F$13&lt;22,0,0))</f>
        <v>0</v>
      </c>
      <c r="E70" s="17">
        <f>IF($F$12="miesięczna",C70*$F$16/12,0)</f>
        <v>0</v>
      </c>
      <c r="F70" s="18">
        <f t="shared" si="0"/>
        <v>0</v>
      </c>
    </row>
    <row r="71" spans="1:6" ht="18.75" x14ac:dyDescent="0.3">
      <c r="A71" s="15">
        <v>53</v>
      </c>
      <c r="B71" s="16">
        <v>43039</v>
      </c>
      <c r="C71" s="17">
        <f t="shared" si="1"/>
        <v>0</v>
      </c>
      <c r="D71" s="17">
        <f>IF($F$11="miesięczna",IF($F$13&lt;23,0,IF((A71-$F$14-1)&lt;0,0,(C71/($F$15-(A71-$F$14-1))))),IF($F$13&lt;23,0,0))</f>
        <v>0</v>
      </c>
      <c r="E71" s="17">
        <f>IF($F$12="miesięczna",C71*$F$16/12,0)</f>
        <v>0</v>
      </c>
      <c r="F71" s="18">
        <f t="shared" si="0"/>
        <v>0</v>
      </c>
    </row>
    <row r="72" spans="1:6" ht="18.75" x14ac:dyDescent="0.3">
      <c r="A72" s="15">
        <v>54</v>
      </c>
      <c r="B72" s="16">
        <v>43069</v>
      </c>
      <c r="C72" s="17">
        <f t="shared" si="1"/>
        <v>0</v>
      </c>
      <c r="D72" s="17">
        <f>IF($F$11="miesięczna",IF($F$13&lt;24,0,IF((A72-$F$14-1)&lt;0,0,(C72/($F$15-(A72-$F$14-1))))),IF($F$13&lt;24,0,IF((A72-$F$14-3)&lt;0,0,(3*C72/($F$15-(A72-$F$14-3))))))</f>
        <v>0</v>
      </c>
      <c r="E72" s="17">
        <f>IF($F$12="miesięczna",C72*$F$16/12,C72*$F$16/4)</f>
        <v>0</v>
      </c>
      <c r="F72" s="18">
        <f t="shared" si="0"/>
        <v>0</v>
      </c>
    </row>
    <row r="73" spans="1:6" ht="18.75" x14ac:dyDescent="0.3">
      <c r="A73" s="15">
        <v>55</v>
      </c>
      <c r="B73" s="16">
        <v>43100</v>
      </c>
      <c r="C73" s="17">
        <f t="shared" si="1"/>
        <v>0</v>
      </c>
      <c r="D73" s="17">
        <f>IF($F$11="miesięczna",IF($F$13&lt;22,0,IF((A73-$F$14-1)&lt;0,0,(C73/($F$15-(A73-$F$14-1))))),IF($F$13&lt;22,0,0))</f>
        <v>0</v>
      </c>
      <c r="E73" s="17">
        <f>IF($F$12="miesięczna",C73*$F$16/12,0)</f>
        <v>0</v>
      </c>
      <c r="F73" s="18">
        <f t="shared" si="0"/>
        <v>0</v>
      </c>
    </row>
    <row r="74" spans="1:6" ht="18.75" x14ac:dyDescent="0.3">
      <c r="A74" s="15">
        <v>56</v>
      </c>
      <c r="B74" s="16">
        <v>43131</v>
      </c>
      <c r="C74" s="17">
        <f t="shared" si="1"/>
        <v>0</v>
      </c>
      <c r="D74" s="17">
        <f>IF($F$11="miesięczna",IF($F$13&lt;23,0,IF((A74-$F$14-1)&lt;0,0,(C74/($F$15-(A74-$F$14-1))))),IF($F$13&lt;23,0,0))</f>
        <v>0</v>
      </c>
      <c r="E74" s="17">
        <f>IF($F$12="miesięczna",C74*$F$16/12,0)</f>
        <v>0</v>
      </c>
      <c r="F74" s="18">
        <f t="shared" si="0"/>
        <v>0</v>
      </c>
    </row>
    <row r="75" spans="1:6" ht="18.75" x14ac:dyDescent="0.3">
      <c r="A75" s="15">
        <v>57</v>
      </c>
      <c r="B75" s="16">
        <v>43159</v>
      </c>
      <c r="C75" s="17">
        <f t="shared" si="1"/>
        <v>0</v>
      </c>
      <c r="D75" s="17">
        <f>IF($F$11="miesięczna",IF($F$13&lt;24,0,IF((A75-$F$14-1)&lt;0,0,(C75/($F$15-(A75-$F$14-1))))),IF($F$13&lt;24,0,IF((A75-$F$14-3)&lt;0,0,(3*C75/($F$15-(A75-$F$14-3))))))</f>
        <v>0</v>
      </c>
      <c r="E75" s="17">
        <f>IF($F$12="miesięczna",C75*$F$16/12,C75*$F$16/4)</f>
        <v>0</v>
      </c>
      <c r="F75" s="18">
        <f t="shared" si="0"/>
        <v>0</v>
      </c>
    </row>
    <row r="76" spans="1:6" ht="18.75" x14ac:dyDescent="0.3">
      <c r="A76" s="15">
        <v>58</v>
      </c>
      <c r="B76" s="16">
        <v>43190</v>
      </c>
      <c r="C76" s="17">
        <f t="shared" si="1"/>
        <v>0</v>
      </c>
      <c r="D76" s="17">
        <f>IF($F$11="miesięczna",IF($F$13&lt;22,0,IF((A76-$F$14-1)&lt;0,0,(C76/($F$15-(A76-$F$14-1))))),IF($F$13&lt;22,0,0))</f>
        <v>0</v>
      </c>
      <c r="E76" s="17">
        <f>IF($F$12="miesięczna",C76*$F$16/12,0)</f>
        <v>0</v>
      </c>
      <c r="F76" s="18">
        <f t="shared" si="0"/>
        <v>0</v>
      </c>
    </row>
    <row r="77" spans="1:6" ht="18.75" x14ac:dyDescent="0.3">
      <c r="A77" s="15">
        <v>59</v>
      </c>
      <c r="B77" s="16">
        <v>43220</v>
      </c>
      <c r="C77" s="17">
        <f t="shared" si="1"/>
        <v>0</v>
      </c>
      <c r="D77" s="17">
        <f>IF($F$11="miesięczna",IF($F$13&lt;23,0,IF((A77-$F$14-1)&lt;0,0,(C77/($F$15-(A77-$F$14-1))))),IF($F$13&lt;23,0,0))</f>
        <v>0</v>
      </c>
      <c r="E77" s="17">
        <f>IF($F$12="miesięczna",C77*$F$16/12,0)</f>
        <v>0</v>
      </c>
      <c r="F77" s="18">
        <f t="shared" si="0"/>
        <v>0</v>
      </c>
    </row>
    <row r="78" spans="1:6" ht="19.5" thickBot="1" x14ac:dyDescent="0.35">
      <c r="A78" s="19">
        <v>60</v>
      </c>
      <c r="B78" s="16">
        <v>43251</v>
      </c>
      <c r="C78" s="20">
        <f t="shared" si="1"/>
        <v>0</v>
      </c>
      <c r="D78" s="17">
        <f>IF($F$11="miesięczna",IF($F$13&lt;24,0,IF((A78-$F$14-1)&lt;0,0,(C78/($F$15-(A78-$F$14-1))))),IF($F$13&lt;24,0,IF((A78-$F$14-3)&lt;0,0,(3*C78/($F$15-(A78-$F$14-3))))))</f>
        <v>0</v>
      </c>
      <c r="E78" s="20">
        <f>IF($F$12="miesięczna",C78*$F$16/12,C78*$F$16/4)</f>
        <v>0</v>
      </c>
      <c r="F78" s="21">
        <f t="shared" si="0"/>
        <v>0</v>
      </c>
    </row>
    <row r="79" spans="1:6" ht="19.5" thickBot="1" x14ac:dyDescent="0.35">
      <c r="A79" s="22"/>
      <c r="B79" s="23" t="s">
        <v>18</v>
      </c>
      <c r="C79" s="24"/>
      <c r="D79" s="24">
        <f>SUM(D19:D78)</f>
        <v>50000.000000000029</v>
      </c>
      <c r="E79" s="24">
        <f>SUM(E19:E78)</f>
        <v>541.66666666666686</v>
      </c>
      <c r="F79" s="25">
        <f>SUM(F19:F78)</f>
        <v>50541.666666666672</v>
      </c>
    </row>
  </sheetData>
  <mergeCells count="1">
    <mergeCell ref="A8:F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2013-05-27T10:17:33Z</dcterms:modified>
</cp:coreProperties>
</file>